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530"/>
  <workbookPr/>
  <mc:AlternateContent xmlns:mc="http://schemas.openxmlformats.org/markup-compatibility/2006">
    <mc:Choice Requires="x15">
      <x15ac:absPath xmlns:x15ac="http://schemas.microsoft.com/office/spreadsheetml/2010/11/ac" url="\\files\ГорСовет\СЕССИИ\2023\25.12.2023\Решение №6-79 от 25.12.2023, Решение №23 от 25.12.2023 СНД №11 свод\"/>
    </mc:Choice>
  </mc:AlternateContent>
  <xr:revisionPtr revIDLastSave="0" documentId="13_ncr:1_{0E54F0DA-CEE0-49C1-BE1C-51AA4F65FB73}" xr6:coauthVersionLast="46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Приложение по Безвозмездным" sheetId="1" r:id="rId1"/>
  </sheets>
  <definedNames>
    <definedName name="APPT" localSheetId="0">'Приложение по Безвозмездным'!#REF!</definedName>
    <definedName name="FIO" localSheetId="0">'Приложение по Безвозмездным'!#REF!</definedName>
    <definedName name="LAST_CELL" localSheetId="0">'Приложение по Безвозмездным'!#REF!</definedName>
    <definedName name="SIGN" localSheetId="0">'Приложение по Безвозмездным'!#REF!</definedName>
    <definedName name="_xlnm.Print_Titles" localSheetId="0">'Приложение по Безвозмездным'!$8:$10</definedName>
    <definedName name="_xlnm.Print_Area" localSheetId="0">'Приложение по Безвозмездным'!$B$1:$F$90</definedName>
  </definedNames>
  <calcPr calcId="181029"/>
</workbook>
</file>

<file path=xl/calcChain.xml><?xml version="1.0" encoding="utf-8"?>
<calcChain xmlns="http://schemas.openxmlformats.org/spreadsheetml/2006/main">
  <c r="D27" i="1" l="1"/>
  <c r="D15" i="1"/>
  <c r="D18" i="1" l="1"/>
  <c r="D71" i="1"/>
  <c r="D57" i="1"/>
  <c r="G53" i="1"/>
  <c r="D48" i="1"/>
  <c r="D37" i="1"/>
  <c r="G35" i="1"/>
  <c r="D70" i="1"/>
  <c r="D69" i="1"/>
  <c r="D36" i="1"/>
  <c r="D45" i="1"/>
  <c r="D41" i="1"/>
  <c r="D90" i="1"/>
  <c r="D52" i="1"/>
  <c r="D87" i="1" l="1"/>
  <c r="D28" i="1"/>
  <c r="E28" i="1"/>
  <c r="D54" i="1" l="1"/>
  <c r="D65" i="1"/>
  <c r="D66" i="1" l="1"/>
  <c r="D56" i="1" l="1"/>
  <c r="D55" i="1"/>
  <c r="D85" i="1" l="1"/>
  <c r="D51" i="1" l="1"/>
  <c r="D68" i="1"/>
  <c r="D42" i="1" l="1"/>
  <c r="D47" i="1" l="1"/>
  <c r="D44" i="1"/>
  <c r="F66" i="1"/>
  <c r="E66" i="1" l="1"/>
  <c r="E43" i="1" l="1"/>
  <c r="D14" i="1" l="1"/>
  <c r="E56" i="1" l="1"/>
  <c r="E49" i="1"/>
  <c r="D31" i="1" l="1"/>
  <c r="D76" i="1" l="1"/>
  <c r="F18" i="1" l="1"/>
  <c r="E14" i="1" l="1"/>
  <c r="F14" i="1"/>
  <c r="D67" i="1"/>
  <c r="E84" i="1" l="1"/>
  <c r="F84" i="1"/>
  <c r="E87" i="1"/>
  <c r="F87" i="1"/>
  <c r="D84" i="1"/>
  <c r="E35" i="1" l="1"/>
  <c r="F35" i="1"/>
  <c r="F49" i="1" l="1"/>
  <c r="F56" i="1"/>
  <c r="D43" i="1" l="1"/>
  <c r="D35" i="1" s="1"/>
  <c r="E72" i="1" l="1"/>
  <c r="F72" i="1"/>
  <c r="D32" i="1" l="1"/>
  <c r="D60" i="1" l="1"/>
  <c r="D75" i="1" l="1"/>
  <c r="D72" i="1" s="1"/>
  <c r="E17" i="1" l="1"/>
  <c r="D53" i="1"/>
  <c r="D46" i="1" s="1"/>
  <c r="F53" i="1"/>
  <c r="E53" i="1"/>
  <c r="E46" i="1" s="1"/>
  <c r="F46" i="1"/>
  <c r="F17" i="1"/>
  <c r="D26" i="1"/>
  <c r="D17" i="1" l="1"/>
  <c r="D12" i="1" s="1"/>
  <c r="D11" i="1" s="1"/>
  <c r="F12" i="1"/>
  <c r="F11" i="1" s="1"/>
  <c r="E12" i="1"/>
  <c r="E11" i="1" s="1"/>
</calcChain>
</file>

<file path=xl/sharedStrings.xml><?xml version="1.0" encoding="utf-8"?>
<sst xmlns="http://schemas.openxmlformats.org/spreadsheetml/2006/main" count="205" uniqueCount="142">
  <si>
    <t>КВД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</si>
  <si>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</si>
  <si>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</si>
  <si>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</si>
  <si>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</si>
  <si>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2 02 20000 00 0000 150</t>
  </si>
  <si>
    <t>Субсидии бюджетам бюджетной системы Российской Федерации (межбюджетные субсидии)</t>
  </si>
  <si>
    <t>Субсидии бюджетам городских округов на софинансирование капитальных вложений в объекты муниципальной собственности</t>
  </si>
  <si>
    <t>2 02 25239 04 0000 150</t>
  </si>
  <si>
    <t>Субсидии бюджетам городских округов на модернизацию инфраструктуры общего образования в отдельных субъектах Российской Федерации</t>
  </si>
  <si>
    <t>2 02 25497 04 0000 150</t>
  </si>
  <si>
    <t>Субсидии бюджетам городских округов на реализацию мероприятий по обеспечению жильем молодых семей</t>
  </si>
  <si>
    <t>2 02 25555 04 0000 150</t>
  </si>
  <si>
    <t>Субсидии бюджетам городских округов на реализацию программ формирования современной городской среды</t>
  </si>
  <si>
    <t>2 02 29999 04 0000 150</t>
  </si>
  <si>
    <t>Прочие субсидии бюджетам городских округов</t>
  </si>
  <si>
    <t>2 02 30000 00 0000 150</t>
  </si>
  <si>
    <t>Субвенции бюджетам бюджетной системы Российской Федерации</t>
  </si>
  <si>
    <t>2 02 30027 04 0000 150</t>
  </si>
  <si>
    <t>2 02 30029 04 0000 150</t>
  </si>
  <si>
    <t>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</si>
  <si>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2 02 35120 04 0000 150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</si>
  <si>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</si>
  <si>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2 02 39999 04 0000 150</t>
  </si>
  <si>
    <t>Прочие субвенции бюджетам городских округов</t>
  </si>
  <si>
    <t>2 02 40000 00 0000 150</t>
  </si>
  <si>
    <t>Иные межбюджетные трансферты</t>
  </si>
  <si>
    <t>Субсидии бюджетам муниципальных образований на софинансирование расходов, связанных с развитием аппаратно-программного комплекса "Безопасный город"</t>
  </si>
  <si>
    <t xml:space="preserve"> 2 02 29999 04 0000 150</t>
  </si>
  <si>
    <t>Субсидия бюджетам муниципальных образований на осуществление муниципальными образованиями дорожной деятельности в отношении автомобильных дорог местного значения и сооружений на них</t>
  </si>
  <si>
    <t>Субвенции бюджетам городских округов на финансовое обеспечение государственных полномочий Амурской области по назначению и выплате денежной выплаты при передаче ребенка на воспитание в семью</t>
  </si>
  <si>
    <t>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(в части расходов на организацию осуществления полномочий)</t>
  </si>
  <si>
    <t xml:space="preserve">2 02 39999 04 0000 150 </t>
  </si>
  <si>
    <t>Субвенции бюджетам городских округов на финансовое обеспечение государственных полномочий по выплатам лицам из числа детей-сирот и детей, оставшихся без попечения родителей, достигшим 18 лет, но продолжающим обучение в муниципальной общеобразовательной организации, до окончания обучения</t>
  </si>
  <si>
    <t>в том числе:</t>
  </si>
  <si>
    <t xml:space="preserve">2 19 00000 00 0000 000 </t>
  </si>
  <si>
    <t xml:space="preserve">2 19 60010 04 0000 150 </t>
  </si>
  <si>
    <t>2 07 00000 00 0000 000</t>
  </si>
  <si>
    <t xml:space="preserve">Прочие безвозмездные поступления </t>
  </si>
  <si>
    <t>2 07 04050 04 0000 150</t>
  </si>
  <si>
    <t>Прочие безвозмездные поступления в бюджеты городских округов</t>
  </si>
  <si>
    <t>2 02 35303 04 0000 150</t>
  </si>
  <si>
    <t>2 19 45505 04 0000 150</t>
  </si>
  <si>
    <t>2 02 35304 04 0000 150</t>
  </si>
  <si>
    <t>Субвенции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</si>
  <si>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 2 02 20077 04 0000 150</t>
  </si>
  <si>
    <t xml:space="preserve"> 2 02 25081 04 0000 150</t>
  </si>
  <si>
    <t>Субсидия бюджетам муниципальных образований на софинансирование мероприятий, направленных на модернизацию коммунальной инфраструктуры</t>
  </si>
  <si>
    <t>Субсидия бюджетам муниципальных образований на региональную поддержку малого и среднего предпринимательства, включая крестьянские (фермерские) хозяйства (в части предоставления субсидии местным бюджетам на поддержку и развитие субъектов малого и среднего предпринимательства, включая крестьянские (фермерские) хозяйства)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</si>
  <si>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</si>
  <si>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</si>
  <si>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2 18 04020 04 0000 150</t>
  </si>
  <si>
    <t>Доходы бюджетов городских округов от возврата автономными учреждениями остатков субсидий прошлых лет</t>
  </si>
  <si>
    <t>2 18 0000 00 00000 000</t>
  </si>
  <si>
    <t>Доходы бюджетов городских округов от возврата бюджетными учреждениями остатков субсидий прошлых лет</t>
  </si>
  <si>
    <t>2 18 04010 04 0000 150</t>
  </si>
  <si>
    <t>Субвенции бюджетам городских округов на финансовое обеспечение государственных полномочий по компенсации выпадающих доходов теплоснабжающих организаций</t>
  </si>
  <si>
    <t>Субвенции бюджетам городских округов на финансовое обеспечение государственных полномочий Амурской области по организации мероприятий при осуществлении деятельности по обращению с животными без владельцев</t>
  </si>
  <si>
    <t xml:space="preserve">в т.ч. Перевод объектов жилищно-коммунальной инфраструктуры на потребление природного газа </t>
  </si>
  <si>
    <t xml:space="preserve">Разработка ПСД для строительства внутрипоселковых газораспределительных сетей </t>
  </si>
  <si>
    <t>Мероприятия по разработке проектно-сметной документации для перевода объектов жилищно-коммунального хозяйства на потребление природного газа</t>
  </si>
  <si>
    <t>Строительсво объектов распределения газа, включая внутрипоселковые газораспределительные сети</t>
  </si>
  <si>
    <t>В рамках программы "Развитие дошкольного, общего и дополнительного образования детей" государственной программы "Развитие образования Амурской области"</t>
  </si>
  <si>
    <t xml:space="preserve">В рамках подпрограммы «Обеспечение реализации основных направлений государственной политики в сфере реализации государственной программы» государственной программы «Развитие и сохранение культуры и искусства Амурской области» </t>
  </si>
  <si>
    <t>В рамках подпрограммы «Развитие физической культуры и массового спорта» государственной программы «Развитие физической культуры и спорта на территории Амурской области»</t>
  </si>
  <si>
    <t>Реконструкция центральной площади города Свободного</t>
  </si>
  <si>
    <t xml:space="preserve"> 2 02 20302 04 0000 150</t>
  </si>
  <si>
    <t>Субсидии бюджетам городских округов в целях софинансирования мероприятий по организации и проведению мероприятий по благоустройству территорий общеобразовательных организаций</t>
  </si>
  <si>
    <t>Субсидии бюджетам городских округов в целях софинансирования мероприятий по организации и проведению мероприятий по благоустройству территорий дошкольных общеобразовательных организаций</t>
  </si>
  <si>
    <t xml:space="preserve">2 02 35082 04 0000 150 </t>
  </si>
  <si>
    <t xml:space="preserve">2 02 45424 04 0000 150
</t>
  </si>
  <si>
    <t>Межбюджетные трансферты, передаваемые бюджетам городских округов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</si>
  <si>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Межбюджетные трансферты, передаваемые бюджетам городских округов на реализацию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</t>
  </si>
  <si>
    <t>2 02 45505 04 0000 150</t>
  </si>
  <si>
    <t>Прочие межбюджетные трансферты, передаваемые бюджетам городских округов</t>
  </si>
  <si>
    <t>2 02 49999 04 0000 150</t>
  </si>
  <si>
    <t>Возврат остатков иных межбюджетных трансфертов на реализацию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округа, из бюджетов городских округов</t>
  </si>
  <si>
    <t>Межбюджетные трансферты, передаваемые бюджетам городских округов на финансирование дорожной деятельности в отношении автомобильных дорог общего пользования регионального или межмуниципального, местного значения</t>
  </si>
  <si>
    <t>2 02 45784 04 0000 150</t>
  </si>
  <si>
    <t>2 02 10000 00 0000 150</t>
  </si>
  <si>
    <t>Дотации бюджетам бюджетной системы Российской Федерации</t>
  </si>
  <si>
    <t>2 02 15002 04 0000 150</t>
  </si>
  <si>
    <t>Дотации бюджетам городских округов на поддержку мер по обеспечению сбалансированности бюджетов</t>
  </si>
  <si>
    <t>Возврат остатков субсидий на реализацию мероприятий по созданию в субъектах Российской Федерации новых мест в общеобразовательных организациях из бюджетов городских округов</t>
  </si>
  <si>
    <t>2 19 25520 04 0000 150</t>
  </si>
  <si>
    <t>2 02 19999 04 0000 150</t>
  </si>
  <si>
    <t>Прочие дотации бюджетам городских округов</t>
  </si>
  <si>
    <t xml:space="preserve">Субсидии бюджетам городских округов на частичную оплату стоимости путевок для детей работающих граждан в организации отдыха и оздоровления детей в каникулярное время </t>
  </si>
  <si>
    <t>Субсидии бюджетам городских округов на обеспечение бесплатным двухразовым питанием детей с ограниченными возможностями здоровья обучающихся в муниципальных общеобразовательных организациях</t>
  </si>
  <si>
    <t>Субсидия бюджетам муниципальных образований на корректировку документов территориального планирования и градостроительного зонирования муниципального уровня</t>
  </si>
  <si>
    <t>Субвенции бюджетам городских округов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</si>
  <si>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</si>
  <si>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городских округов на финансовое обеспечение государственных полномочий по текущему или капитальному ремонту жилых помещений, расположенных на территории области и принадлежащих на праве собственности детям-сиротам и детям, оставшимся без попечения родителей, лицам из их числа</t>
  </si>
  <si>
    <t>Субвенция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 (в части выплаты разницы в районных коэффициентах и финансового обеспечения затрат муниципального образования по организации осуществления государственного полномочия)</t>
  </si>
  <si>
    <t>Субвенции бюджетам муниципальных образований на финансовое обеспечение государственных полномочий Амурской области по организации бесплатного питания обучающихся в муниципальных образовательных организациях, расположенных на территории Амурской области (в части финансового обеспечения материальных средств для осуществления государственных полномочий)</t>
  </si>
  <si>
    <t>Субвенции бюджетам муниципальных образований на финансовое обеспечение государственных полномочий Амурской области по организации бесплатного питания обучающихся в муниципальных образовательных организациях, расположенных на территории Амурской области (в части организации бесплатного питания детей из многодетных семей и детей, военнослужащих и сотрудников некоторых федеральных государственных органов, обучающихся по программам основного общего и (или) среднего общего образования)</t>
  </si>
  <si>
    <t>Субвенции бюджетам муниципальных образований на организацию бесплатного горячего питания обучающихся в муниципальных образовательных организациях (в части организации бесплатного питания детей военнослужащих и сотрудников некоторых федеральных государственных органов, обучающихся по программам основного общего и (или) среднего общего образования, принимающих участие в специальной военной операции)</t>
  </si>
  <si>
    <t>2 02 45179 04 0000 150</t>
  </si>
  <si>
    <t>Межбюджетные трансферты, передаваемые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</si>
  <si>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015</t>
  </si>
  <si>
    <t>008</t>
  </si>
  <si>
    <t>003</t>
  </si>
  <si>
    <t>018</t>
  </si>
  <si>
    <t>001</t>
  </si>
  <si>
    <t>Наименование кодов доходов</t>
  </si>
  <si>
    <t>2023 год</t>
  </si>
  <si>
    <t>Плановый период</t>
  </si>
  <si>
    <t>2024 год</t>
  </si>
  <si>
    <t>2025 год</t>
  </si>
  <si>
    <t>Утверждено</t>
  </si>
  <si>
    <t>решением городского Совета</t>
  </si>
  <si>
    <t>(рублей)</t>
  </si>
  <si>
    <t>1</t>
  </si>
  <si>
    <t>2</t>
  </si>
  <si>
    <t>3</t>
  </si>
  <si>
    <t>Прогнозируемый объём безвозмездных поступлений городского бюджета по кодам видов и подвидов доходов на 2023 год и плановый период 2024 и 2025 годов</t>
  </si>
  <si>
    <t>Субвенции бюджетам городских округов на 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и муниципальных общеобразовательных организациях,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</si>
  <si>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Субвенции бюджетам городских округов на финансовое обеспечение государственных полномочий по организационному обеспечению деятельности административных комиссий</t>
  </si>
  <si>
    <t>Субвенции бюджетам городских округов на финансовое обеспечение отдельных государственных полномочий Амурской области по осуществлению регионального государственного контроля (надзора) в области розничной продажи алкогольной и спиртосодержащей продукции</t>
  </si>
  <si>
    <t>Субвенции бюджетам городских округов на финансовое обеспечение государственных полномочий по созданию и организации деятельности комиссий по делам несовершеннолетних и защите их прав</t>
  </si>
  <si>
    <t>Субвенции бюджетам городских округов на финансовое обеспечение государственных полномочий по организации и осуществлению деятельности по опеке и попечительству несовершеннолетних лиц</t>
  </si>
  <si>
    <t>Субвенции бюджетам городских округов на финансовое обеспечение государственных полномочий Амурской области по постановке на учет и учету граждан, имеющих право на получение жилищных субсидий (единовременных социальных выплат) на приобретение или строительство жилых помещений в соответствии с Федеральным законом от 25 октября 2002 г. N 125-ФЗ "О жилищных субсидиях гражданам, выезжающим из районов Крайнего Севера и приравненных к ним местностей".</t>
  </si>
  <si>
    <t>ВОЗВРАТ ОСТАТКОВ СУБСИДИЙ, СУБВЕНЦИЙ И ИНЫХ МЕЖБЮДЖЕТНЫХ ТРАНСФЕРТОВ, ИМЕЮЩИХ ЦЕЛЕВОЕ НАЗНАЧЕНИЕ, ПРОШЛЫХ ЛЕТ</t>
  </si>
  <si>
    <t>Субвенции бюджетам городских округов на финансовое обеспечение государственных полномочий по организации и осуществлению деятельности по опеке и попечительству в отношении совершеннолетних лиц, признанных судом недееспособными или ограниченными в дееспособности по основаниям, указанных в статьях 29 и 30 Гражданского кодекса Российской Федерации</t>
  </si>
  <si>
    <t xml:space="preserve">Возврат остатков субсидий, субвенций и иных межбюджетных трансфертов, имеющих целевое назначение, прошлых лет из бюджетов городских округов </t>
  </si>
  <si>
    <t>Субсидии бюджетам городских округов на государственную поддержку организаций, входящих в систему спортивной подготовки</t>
  </si>
  <si>
    <t>Субвенции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</si>
  <si>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2 02 25590 00 0000 150</t>
  </si>
  <si>
    <t>Субсидии бюджетам на техническое оснащение региональных и муниципальных музеев</t>
  </si>
  <si>
    <t>001/003</t>
  </si>
  <si>
    <t>Субсидии бюджетам городских округов на софинансирование закупки и монтажа оборудования для создания "умных" спортивных площадок</t>
  </si>
  <si>
    <t>2 02 25753 04 0000 150</t>
  </si>
  <si>
    <t>2 02 20299 04 0000 150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</si>
  <si>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публично-правовой компании "Фонд развития территорий"</t>
  </si>
  <si>
    <t>Субсидия бюджетам муниципальных образований на обустройство остановок для школьных маршрутов, а также освещение улично-дорожной сети населенных пунктов Амурской области</t>
  </si>
  <si>
    <t>2 02 45454 04 0000 150</t>
  </si>
  <si>
    <t>Межбюджетные трансферты, передаваемые бюджетам городских округов на создание модельных муниципальных библиотек</t>
  </si>
  <si>
    <t>2 02 45424 040000 150</t>
  </si>
  <si>
    <t xml:space="preserve">Приложение № 2 к решению </t>
  </si>
  <si>
    <t xml:space="preserve">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(в части приобретения жилых помещений, строительство которы планируется). </t>
  </si>
  <si>
    <t xml:space="preserve">      от 25.12.2023</t>
  </si>
  <si>
    <t xml:space="preserve">          № 23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</si>
</sst>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(&quot;$&quot;* #,##0.00_);_(&quot;$&quot;* \(#,##0.00\);_(&quot;$&quot;* &quot;-&quot;??_);_(@_)"/>
  </numFmts>
  <fonts count="31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i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6"/>
      <name val="Times New Roman"/>
      <family val="1"/>
      <charset val="204"/>
    </font>
    <font>
      <sz val="13"/>
      <name val="Times New Roman"/>
      <family val="1"/>
      <charset val="204"/>
    </font>
    <font>
      <sz val="14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70">
    <xf numFmtId="0" fontId="0" fillId="0" borderId="0"/>
    <xf numFmtId="0" fontId="3" fillId="0" borderId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1" borderId="0" applyNumberFormat="0" applyBorder="0" applyAlignment="0" applyProtection="0"/>
    <xf numFmtId="0" fontId="8" fillId="6" borderId="0" applyNumberFormat="0" applyBorder="0" applyAlignment="0" applyProtection="0"/>
    <xf numFmtId="0" fontId="8" fillId="9" borderId="0" applyNumberFormat="0" applyBorder="0" applyAlignment="0" applyProtection="0"/>
    <xf numFmtId="0" fontId="8" fillId="12" borderId="0" applyNumberFormat="0" applyBorder="0" applyAlignment="0" applyProtection="0"/>
    <xf numFmtId="0" fontId="9" fillId="13" borderId="0" applyNumberFormat="0" applyBorder="0" applyAlignment="0" applyProtection="0"/>
    <xf numFmtId="0" fontId="9" fillId="10" borderId="0" applyNumberFormat="0" applyBorder="0" applyAlignment="0" applyProtection="0"/>
    <xf numFmtId="0" fontId="9" fillId="11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20" borderId="0" applyNumberFormat="0" applyBorder="0" applyAlignment="0" applyProtection="0"/>
    <xf numFmtId="0" fontId="10" fillId="8" borderId="2" applyNumberFormat="0" applyAlignment="0" applyProtection="0"/>
    <xf numFmtId="0" fontId="11" fillId="21" borderId="3" applyNumberFormat="0" applyAlignment="0" applyProtection="0"/>
    <xf numFmtId="0" fontId="12" fillId="21" borderId="2" applyNumberFormat="0" applyAlignment="0" applyProtection="0"/>
    <xf numFmtId="164" fontId="6" fillId="0" borderId="0" applyFont="0" applyFill="0" applyBorder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5" fillId="0" borderId="6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7" applyNumberFormat="0" applyFill="0" applyAlignment="0" applyProtection="0"/>
    <xf numFmtId="0" fontId="17" fillId="22" borderId="8" applyNumberFormat="0" applyAlignment="0" applyProtection="0"/>
    <xf numFmtId="0" fontId="18" fillId="0" borderId="0" applyNumberFormat="0" applyFill="0" applyBorder="0" applyAlignment="0" applyProtection="0"/>
    <xf numFmtId="0" fontId="19" fillId="23" borderId="0" applyNumberFormat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7" fillId="0" borderId="0"/>
    <xf numFmtId="0" fontId="2" fillId="0" borderId="0"/>
    <xf numFmtId="0" fontId="25" fillId="0" borderId="0"/>
    <xf numFmtId="0" fontId="8" fillId="0" borderId="0"/>
    <xf numFmtId="0" fontId="8" fillId="0" borderId="0"/>
    <xf numFmtId="0" fontId="20" fillId="4" borderId="0" applyNumberFormat="0" applyBorder="0" applyAlignment="0" applyProtection="0"/>
    <xf numFmtId="0" fontId="21" fillId="0" borderId="0" applyNumberFormat="0" applyFill="0" applyBorder="0" applyAlignment="0" applyProtection="0"/>
    <xf numFmtId="0" fontId="8" fillId="24" borderId="9" applyNumberFormat="0" applyFont="0" applyAlignment="0" applyProtection="0"/>
    <xf numFmtId="0" fontId="8" fillId="24" borderId="9" applyNumberFormat="0" applyFont="0" applyAlignment="0" applyProtection="0"/>
    <xf numFmtId="0" fontId="8" fillId="24" borderId="9" applyNumberFormat="0" applyFont="0" applyAlignment="0" applyProtection="0"/>
    <xf numFmtId="0" fontId="25" fillId="24" borderId="9" applyNumberFormat="0" applyFont="0" applyAlignment="0" applyProtection="0"/>
    <xf numFmtId="0" fontId="8" fillId="24" borderId="9" applyNumberFormat="0" applyFont="0" applyAlignment="0" applyProtection="0"/>
    <xf numFmtId="0" fontId="8" fillId="24" borderId="9" applyNumberFormat="0" applyFont="0" applyAlignment="0" applyProtection="0"/>
    <xf numFmtId="0" fontId="8" fillId="24" borderId="9" applyNumberFormat="0" applyFont="0" applyAlignment="0" applyProtection="0"/>
    <xf numFmtId="0" fontId="8" fillId="24" borderId="9" applyNumberFormat="0" applyFont="0" applyAlignment="0" applyProtection="0"/>
    <xf numFmtId="0" fontId="8" fillId="24" borderId="9" applyNumberFormat="0" applyFont="0" applyAlignment="0" applyProtection="0"/>
    <xf numFmtId="0" fontId="8" fillId="24" borderId="9" applyNumberFormat="0" applyFont="0" applyAlignment="0" applyProtection="0"/>
    <xf numFmtId="0" fontId="8" fillId="24" borderId="9" applyNumberFormat="0" applyFont="0" applyAlignment="0" applyProtection="0"/>
    <xf numFmtId="0" fontId="8" fillId="24" borderId="9" applyNumberFormat="0" applyFont="0" applyAlignment="0" applyProtection="0"/>
    <xf numFmtId="0" fontId="22" fillId="0" borderId="10" applyNumberFormat="0" applyFill="0" applyAlignment="0" applyProtection="0"/>
    <xf numFmtId="0" fontId="23" fillId="0" borderId="0" applyNumberFormat="0" applyFill="0" applyBorder="0" applyAlignment="0" applyProtection="0"/>
    <xf numFmtId="0" fontId="24" fillId="5" borderId="0" applyNumberFormat="0" applyBorder="0" applyAlignment="0" applyProtection="0"/>
    <xf numFmtId="0" fontId="1" fillId="0" borderId="0"/>
    <xf numFmtId="0" fontId="6" fillId="0" borderId="0"/>
    <xf numFmtId="0" fontId="1" fillId="0" borderId="0"/>
  </cellStyleXfs>
  <cellXfs count="35">
    <xf numFmtId="0" fontId="0" fillId="0" borderId="0" xfId="0"/>
    <xf numFmtId="0" fontId="30" fillId="2" borderId="0" xfId="0" applyFont="1" applyFill="1" applyAlignment="1">
      <alignment horizontal="right" vertical="center"/>
    </xf>
    <xf numFmtId="0" fontId="30" fillId="2" borderId="0" xfId="0" applyFont="1" applyFill="1" applyAlignment="1">
      <alignment horizontal="left" vertical="center"/>
    </xf>
    <xf numFmtId="49" fontId="5" fillId="2" borderId="0" xfId="0" applyNumberFormat="1" applyFont="1" applyFill="1" applyAlignment="1">
      <alignment horizontal="center" vertical="center"/>
    </xf>
    <xf numFmtId="0" fontId="5" fillId="2" borderId="0" xfId="0" applyFont="1" applyFill="1"/>
    <xf numFmtId="49" fontId="5" fillId="2" borderId="0" xfId="0" applyNumberFormat="1" applyFont="1" applyFill="1" applyAlignment="1">
      <alignment vertical="center"/>
    </xf>
    <xf numFmtId="0" fontId="5" fillId="2" borderId="0" xfId="0" applyFont="1" applyFill="1" applyAlignment="1">
      <alignment horizontal="center"/>
    </xf>
    <xf numFmtId="4" fontId="5" fillId="2" borderId="0" xfId="0" applyNumberFormat="1" applyFont="1" applyFill="1" applyAlignment="1">
      <alignment horizontal="center"/>
    </xf>
    <xf numFmtId="0" fontId="28" fillId="2" borderId="0" xfId="0" applyFont="1" applyFill="1" applyAlignment="1">
      <alignment horizontal="centerContinuous" vertical="center" wrapText="1"/>
    </xf>
    <xf numFmtId="49" fontId="28" fillId="2" borderId="0" xfId="0" applyNumberFormat="1" applyFont="1" applyFill="1" applyAlignment="1">
      <alignment horizontal="centerContinuous" vertical="center" wrapText="1"/>
    </xf>
    <xf numFmtId="0" fontId="5" fillId="2" borderId="0" xfId="0" applyFont="1" applyFill="1" applyAlignment="1">
      <alignment wrapText="1"/>
    </xf>
    <xf numFmtId="0" fontId="5" fillId="2" borderId="0" xfId="0" applyFont="1" applyFill="1" applyAlignment="1">
      <alignment horizontal="right"/>
    </xf>
    <xf numFmtId="49" fontId="4" fillId="2" borderId="0" xfId="0" applyNumberFormat="1" applyFont="1" applyFill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left" vertical="center" wrapText="1"/>
    </xf>
    <xf numFmtId="4" fontId="4" fillId="2" borderId="1" xfId="0" applyNumberFormat="1" applyFont="1" applyFill="1" applyBorder="1" applyAlignment="1">
      <alignment horizontal="center" vertical="center" wrapText="1"/>
    </xf>
    <xf numFmtId="4" fontId="4" fillId="2" borderId="0" xfId="0" applyNumberFormat="1" applyFont="1" applyFill="1"/>
    <xf numFmtId="0" fontId="4" fillId="2" borderId="0" xfId="0" applyFont="1" applyFill="1"/>
    <xf numFmtId="49" fontId="5" fillId="2" borderId="1" xfId="0" applyNumberFormat="1" applyFont="1" applyFill="1" applyBorder="1" applyAlignment="1">
      <alignment vertical="center" wrapText="1"/>
    </xf>
    <xf numFmtId="49" fontId="5" fillId="2" borderId="1" xfId="0" applyNumberFormat="1" applyFont="1" applyFill="1" applyBorder="1" applyAlignment="1">
      <alignment horizontal="left" vertical="center" wrapText="1"/>
    </xf>
    <xf numFmtId="4" fontId="5" fillId="2" borderId="1" xfId="0" applyNumberFormat="1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/>
    </xf>
    <xf numFmtId="4" fontId="26" fillId="2" borderId="1" xfId="0" applyNumberFormat="1" applyFont="1" applyFill="1" applyBorder="1" applyAlignment="1">
      <alignment vertical="center"/>
    </xf>
    <xf numFmtId="49" fontId="26" fillId="2" borderId="1" xfId="0" applyNumberFormat="1" applyFont="1" applyFill="1" applyBorder="1" applyAlignment="1">
      <alignment horizontal="left" vertical="center" wrapText="1"/>
    </xf>
    <xf numFmtId="4" fontId="26" fillId="2" borderId="1" xfId="0" applyNumberFormat="1" applyFont="1" applyFill="1" applyBorder="1" applyAlignment="1">
      <alignment horizontal="center" vertical="center"/>
    </xf>
    <xf numFmtId="4" fontId="5" fillId="2" borderId="1" xfId="0" applyNumberFormat="1" applyFont="1" applyFill="1" applyBorder="1" applyAlignment="1">
      <alignment horizontal="center" vertical="center" wrapText="1"/>
    </xf>
    <xf numFmtId="4" fontId="5" fillId="2" borderId="0" xfId="0" applyNumberFormat="1" applyFont="1" applyFill="1"/>
    <xf numFmtId="4" fontId="27" fillId="2" borderId="1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 wrapText="1"/>
    </xf>
    <xf numFmtId="49" fontId="29" fillId="2" borderId="1" xfId="0" applyNumberFormat="1" applyFont="1" applyFill="1" applyBorder="1" applyAlignment="1">
      <alignment horizontal="center" vertical="center" wrapText="1"/>
    </xf>
    <xf numFmtId="0" fontId="29" fillId="2" borderId="1" xfId="0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 wrapText="1"/>
    </xf>
    <xf numFmtId="49" fontId="29" fillId="2" borderId="1" xfId="0" applyNumberFormat="1" applyFont="1" applyFill="1" applyBorder="1" applyAlignment="1">
      <alignment horizontal="center" vertical="center" wrapText="1"/>
    </xf>
    <xf numFmtId="0" fontId="29" fillId="2" borderId="1" xfId="0" applyFont="1" applyFill="1" applyBorder="1" applyAlignment="1">
      <alignment horizontal="center" vertical="center"/>
    </xf>
  </cellXfs>
  <cellStyles count="70">
    <cellStyle name="20% - Акцент1" xfId="2" xr:uid="{00000000-0005-0000-0000-000000000000}"/>
    <cellStyle name="20% - Акцент2" xfId="3" xr:uid="{00000000-0005-0000-0000-000001000000}"/>
    <cellStyle name="20% - Акцент3" xfId="4" xr:uid="{00000000-0005-0000-0000-000002000000}"/>
    <cellStyle name="20% - Акцент4" xfId="5" xr:uid="{00000000-0005-0000-0000-000003000000}"/>
    <cellStyle name="20% - Акцент5" xfId="6" xr:uid="{00000000-0005-0000-0000-000004000000}"/>
    <cellStyle name="20% - Акцент6" xfId="7" xr:uid="{00000000-0005-0000-0000-000005000000}"/>
    <cellStyle name="40% - Акцент1" xfId="8" xr:uid="{00000000-0005-0000-0000-000006000000}"/>
    <cellStyle name="40% - Акцент2" xfId="9" xr:uid="{00000000-0005-0000-0000-000007000000}"/>
    <cellStyle name="40% - Акцент3" xfId="10" xr:uid="{00000000-0005-0000-0000-000008000000}"/>
    <cellStyle name="40% - Акцент4" xfId="11" xr:uid="{00000000-0005-0000-0000-000009000000}"/>
    <cellStyle name="40% - Акцент5" xfId="12" xr:uid="{00000000-0005-0000-0000-00000A000000}"/>
    <cellStyle name="40% - Акцент6" xfId="13" xr:uid="{00000000-0005-0000-0000-00000B000000}"/>
    <cellStyle name="60% - Акцент1" xfId="14" xr:uid="{00000000-0005-0000-0000-00000C000000}"/>
    <cellStyle name="60% - Акцент2" xfId="15" xr:uid="{00000000-0005-0000-0000-00000D000000}"/>
    <cellStyle name="60% - Акцент3" xfId="16" xr:uid="{00000000-0005-0000-0000-00000E000000}"/>
    <cellStyle name="60% - Акцент4" xfId="17" xr:uid="{00000000-0005-0000-0000-00000F000000}"/>
    <cellStyle name="60% - Акцент5" xfId="18" xr:uid="{00000000-0005-0000-0000-000010000000}"/>
    <cellStyle name="60% - Акцент6" xfId="19" xr:uid="{00000000-0005-0000-0000-000011000000}"/>
    <cellStyle name="Акцент1 2" xfId="20" xr:uid="{00000000-0005-0000-0000-000012000000}"/>
    <cellStyle name="Акцент2 2" xfId="21" xr:uid="{00000000-0005-0000-0000-000013000000}"/>
    <cellStyle name="Акцент3 2" xfId="22" xr:uid="{00000000-0005-0000-0000-000014000000}"/>
    <cellStyle name="Акцент4 2" xfId="23" xr:uid="{00000000-0005-0000-0000-000015000000}"/>
    <cellStyle name="Акцент5 2" xfId="24" xr:uid="{00000000-0005-0000-0000-000016000000}"/>
    <cellStyle name="Акцент6 2" xfId="25" xr:uid="{00000000-0005-0000-0000-000017000000}"/>
    <cellStyle name="Ввод  2" xfId="26" xr:uid="{00000000-0005-0000-0000-000018000000}"/>
    <cellStyle name="Вывод 2" xfId="27" xr:uid="{00000000-0005-0000-0000-000019000000}"/>
    <cellStyle name="Вычисление 2" xfId="28" xr:uid="{00000000-0005-0000-0000-00001A000000}"/>
    <cellStyle name="Денежный 2" xfId="29" xr:uid="{00000000-0005-0000-0000-00001B000000}"/>
    <cellStyle name="Заголовок 1 2" xfId="30" xr:uid="{00000000-0005-0000-0000-00001C000000}"/>
    <cellStyle name="Заголовок 2 2" xfId="31" xr:uid="{00000000-0005-0000-0000-00001D000000}"/>
    <cellStyle name="Заголовок 3 2" xfId="32" xr:uid="{00000000-0005-0000-0000-00001E000000}"/>
    <cellStyle name="Заголовок 4 2" xfId="33" xr:uid="{00000000-0005-0000-0000-00001F000000}"/>
    <cellStyle name="Итог 2" xfId="34" xr:uid="{00000000-0005-0000-0000-000020000000}"/>
    <cellStyle name="Контрольная ячейка 2" xfId="35" xr:uid="{00000000-0005-0000-0000-000021000000}"/>
    <cellStyle name="Название 2" xfId="36" xr:uid="{00000000-0005-0000-0000-000022000000}"/>
    <cellStyle name="Нейтральный 2" xfId="37" xr:uid="{00000000-0005-0000-0000-000023000000}"/>
    <cellStyle name="Обычный" xfId="0" builtinId="0"/>
    <cellStyle name="Обычный 11" xfId="38" xr:uid="{00000000-0005-0000-0000-000025000000}"/>
    <cellStyle name="Обычный 12" xfId="39" xr:uid="{00000000-0005-0000-0000-000026000000}"/>
    <cellStyle name="Обычный 13" xfId="40" xr:uid="{00000000-0005-0000-0000-000027000000}"/>
    <cellStyle name="Обычный 14" xfId="41" xr:uid="{00000000-0005-0000-0000-000028000000}"/>
    <cellStyle name="Обычный 15" xfId="42" xr:uid="{00000000-0005-0000-0000-000029000000}"/>
    <cellStyle name="Обычный 16" xfId="43" xr:uid="{00000000-0005-0000-0000-00002A000000}"/>
    <cellStyle name="Обычный 2" xfId="44" xr:uid="{00000000-0005-0000-0000-00002B000000}"/>
    <cellStyle name="Обычный 3" xfId="1" xr:uid="{00000000-0005-0000-0000-00002C000000}"/>
    <cellStyle name="Обычный 3 2" xfId="46" xr:uid="{00000000-0005-0000-0000-00002D000000}"/>
    <cellStyle name="Обычный 3 2 2" xfId="69" xr:uid="{00000000-0005-0000-0000-00002E000000}"/>
    <cellStyle name="Обычный 3 3" xfId="45" xr:uid="{00000000-0005-0000-0000-00002F000000}"/>
    <cellStyle name="Обычный 3 3 2" xfId="68" xr:uid="{00000000-0005-0000-0000-000030000000}"/>
    <cellStyle name="Обычный 3 4" xfId="67" xr:uid="{00000000-0005-0000-0000-000031000000}"/>
    <cellStyle name="Обычный 4" xfId="47" xr:uid="{00000000-0005-0000-0000-000032000000}"/>
    <cellStyle name="Обычный 7" xfId="48" xr:uid="{00000000-0005-0000-0000-000033000000}"/>
    <cellStyle name="Обычный 9" xfId="49" xr:uid="{00000000-0005-0000-0000-000034000000}"/>
    <cellStyle name="Плохой 2" xfId="50" xr:uid="{00000000-0005-0000-0000-000035000000}"/>
    <cellStyle name="Пояснение 2" xfId="51" xr:uid="{00000000-0005-0000-0000-000036000000}"/>
    <cellStyle name="Примечание 10" xfId="52" xr:uid="{00000000-0005-0000-0000-000037000000}"/>
    <cellStyle name="Примечание 11" xfId="53" xr:uid="{00000000-0005-0000-0000-000038000000}"/>
    <cellStyle name="Примечание 12" xfId="54" xr:uid="{00000000-0005-0000-0000-000039000000}"/>
    <cellStyle name="Примечание 13" xfId="55" xr:uid="{00000000-0005-0000-0000-00003A000000}"/>
    <cellStyle name="Примечание 2" xfId="56" xr:uid="{00000000-0005-0000-0000-00003B000000}"/>
    <cellStyle name="Примечание 3" xfId="57" xr:uid="{00000000-0005-0000-0000-00003C000000}"/>
    <cellStyle name="Примечание 4" xfId="58" xr:uid="{00000000-0005-0000-0000-00003D000000}"/>
    <cellStyle name="Примечание 5" xfId="59" xr:uid="{00000000-0005-0000-0000-00003E000000}"/>
    <cellStyle name="Примечание 6" xfId="60" xr:uid="{00000000-0005-0000-0000-00003F000000}"/>
    <cellStyle name="Примечание 7" xfId="61" xr:uid="{00000000-0005-0000-0000-000040000000}"/>
    <cellStyle name="Примечание 8" xfId="62" xr:uid="{00000000-0005-0000-0000-000041000000}"/>
    <cellStyle name="Примечание 9" xfId="63" xr:uid="{00000000-0005-0000-0000-000042000000}"/>
    <cellStyle name="Связанная ячейка 2" xfId="64" xr:uid="{00000000-0005-0000-0000-000043000000}"/>
    <cellStyle name="Текст предупреждения 2" xfId="65" xr:uid="{00000000-0005-0000-0000-000044000000}"/>
    <cellStyle name="Хороший 2" xfId="66" xr:uid="{00000000-0005-0000-0000-000045000000}"/>
  </cellStyles>
  <dxfs count="0"/>
  <tableStyles count="0" defaultTableStyle="TableStyleMedium2" defaultPivotStyle="PivotStyleLight16"/>
  <colors>
    <mruColors>
      <color rgb="FFFFCCFF"/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  <pageSetUpPr fitToPage="1"/>
  </sheetPr>
  <dimension ref="A1:G93"/>
  <sheetViews>
    <sheetView showGridLines="0" tabSelected="1" topLeftCell="B1" zoomScale="110" zoomScaleNormal="110" workbookViewId="0">
      <selection activeCell="F9" sqref="F9"/>
    </sheetView>
  </sheetViews>
  <sheetFormatPr defaultColWidth="9" defaultRowHeight="15.75" outlineLevelRow="4" x14ac:dyDescent="0.25"/>
  <cols>
    <col min="1" max="1" width="17.42578125" style="3" hidden="1" customWidth="1"/>
    <col min="2" max="2" width="24.28515625" style="4" customWidth="1"/>
    <col min="3" max="3" width="90" style="5" customWidth="1"/>
    <col min="4" max="4" width="18.42578125" style="6" customWidth="1"/>
    <col min="5" max="5" width="21.7109375" style="6" customWidth="1"/>
    <col min="6" max="6" width="18.42578125" style="6" customWidth="1"/>
    <col min="7" max="7" width="20.85546875" style="4" customWidth="1"/>
    <col min="8" max="16384" width="9" style="4"/>
  </cols>
  <sheetData>
    <row r="1" spans="1:7" ht="18.75" x14ac:dyDescent="0.25">
      <c r="E1" s="1"/>
      <c r="F1" s="1" t="s">
        <v>109</v>
      </c>
    </row>
    <row r="2" spans="1:7" ht="18.75" x14ac:dyDescent="0.25">
      <c r="E2" s="1"/>
      <c r="F2" s="1" t="s">
        <v>110</v>
      </c>
    </row>
    <row r="3" spans="1:7" ht="18.75" x14ac:dyDescent="0.25">
      <c r="E3" s="2" t="s">
        <v>140</v>
      </c>
      <c r="F3" s="2" t="s">
        <v>141</v>
      </c>
    </row>
    <row r="4" spans="1:7" ht="18.75" x14ac:dyDescent="0.25">
      <c r="E4" s="1"/>
      <c r="F4" s="1" t="s">
        <v>138</v>
      </c>
    </row>
    <row r="6" spans="1:7" ht="40.5" x14ac:dyDescent="0.25">
      <c r="B6" s="8" t="s">
        <v>115</v>
      </c>
      <c r="C6" s="9"/>
      <c r="D6" s="8"/>
      <c r="E6" s="8"/>
      <c r="F6" s="8"/>
      <c r="G6" s="10"/>
    </row>
    <row r="7" spans="1:7" x14ac:dyDescent="0.25">
      <c r="F7" s="11" t="s">
        <v>111</v>
      </c>
    </row>
    <row r="8" spans="1:7" ht="16.5" x14ac:dyDescent="0.25">
      <c r="B8" s="32" t="s">
        <v>0</v>
      </c>
      <c r="C8" s="32" t="s">
        <v>104</v>
      </c>
      <c r="D8" s="33" t="s">
        <v>105</v>
      </c>
      <c r="E8" s="34" t="s">
        <v>106</v>
      </c>
      <c r="F8" s="34"/>
    </row>
    <row r="9" spans="1:7" ht="16.5" x14ac:dyDescent="0.25">
      <c r="B9" s="32"/>
      <c r="C9" s="32"/>
      <c r="D9" s="33"/>
      <c r="E9" s="31" t="s">
        <v>107</v>
      </c>
      <c r="F9" s="31" t="s">
        <v>108</v>
      </c>
    </row>
    <row r="10" spans="1:7" ht="16.5" x14ac:dyDescent="0.25">
      <c r="B10" s="29" t="s">
        <v>112</v>
      </c>
      <c r="C10" s="29" t="s">
        <v>113</v>
      </c>
      <c r="D10" s="30" t="s">
        <v>114</v>
      </c>
      <c r="E10" s="31">
        <v>4</v>
      </c>
      <c r="F10" s="31">
        <v>5</v>
      </c>
    </row>
    <row r="11" spans="1:7" s="17" customFormat="1" x14ac:dyDescent="0.25">
      <c r="A11" s="12"/>
      <c r="B11" s="13" t="s">
        <v>1</v>
      </c>
      <c r="C11" s="14" t="s">
        <v>2</v>
      </c>
      <c r="D11" s="15">
        <f>D12+D87+D84</f>
        <v>2471714861.8500004</v>
      </c>
      <c r="E11" s="15">
        <f>E12+E87+E84</f>
        <v>1456946211.3999996</v>
      </c>
      <c r="F11" s="15">
        <f>F12+F87+F84</f>
        <v>1435893514.8799999</v>
      </c>
      <c r="G11" s="16"/>
    </row>
    <row r="12" spans="1:7" s="17" customFormat="1" ht="31.5" outlineLevel="1" x14ac:dyDescent="0.25">
      <c r="A12" s="12"/>
      <c r="B12" s="13" t="s">
        <v>3</v>
      </c>
      <c r="C12" s="14" t="s">
        <v>4</v>
      </c>
      <c r="D12" s="15">
        <f>D14+D17+D46+D72</f>
        <v>2476508411</v>
      </c>
      <c r="E12" s="15">
        <f>E14+E17+E46+E72</f>
        <v>1456946211.3999996</v>
      </c>
      <c r="F12" s="15">
        <f>F14+F17+F46+F72</f>
        <v>1435893514.8799999</v>
      </c>
      <c r="G12" s="16"/>
    </row>
    <row r="13" spans="1:7" outlineLevel="1" x14ac:dyDescent="0.25">
      <c r="B13" s="13"/>
      <c r="C13" s="18" t="s">
        <v>34</v>
      </c>
      <c r="D13" s="15"/>
      <c r="E13" s="15"/>
      <c r="F13" s="15"/>
    </row>
    <row r="14" spans="1:7" s="17" customFormat="1" outlineLevel="2" x14ac:dyDescent="0.25">
      <c r="A14" s="12"/>
      <c r="B14" s="13" t="s">
        <v>79</v>
      </c>
      <c r="C14" s="14" t="s">
        <v>80</v>
      </c>
      <c r="D14" s="15">
        <f>SUM(D15+D16)</f>
        <v>138711061</v>
      </c>
      <c r="E14" s="15">
        <f t="shared" ref="E14:F14" si="0">SUM(E15)</f>
        <v>0</v>
      </c>
      <c r="F14" s="15">
        <f t="shared" si="0"/>
        <v>0</v>
      </c>
    </row>
    <row r="15" spans="1:7" ht="31.5" outlineLevel="3" collapsed="1" x14ac:dyDescent="0.25">
      <c r="B15" s="29" t="s">
        <v>81</v>
      </c>
      <c r="C15" s="19" t="s">
        <v>82</v>
      </c>
      <c r="D15" s="20">
        <f>234861+54527100+59742800+23206300</f>
        <v>137711061</v>
      </c>
      <c r="E15" s="20">
        <v>0</v>
      </c>
      <c r="F15" s="20">
        <v>0</v>
      </c>
      <c r="G15" s="26"/>
    </row>
    <row r="16" spans="1:7" ht="32.85" customHeight="1" outlineLevel="3" x14ac:dyDescent="0.25">
      <c r="B16" s="29" t="s">
        <v>85</v>
      </c>
      <c r="C16" s="19" t="s">
        <v>86</v>
      </c>
      <c r="D16" s="20">
        <v>1000000</v>
      </c>
      <c r="E16" s="20"/>
      <c r="F16" s="20"/>
    </row>
    <row r="17" spans="1:7" s="17" customFormat="1" ht="31.5" outlineLevel="2" x14ac:dyDescent="0.25">
      <c r="A17" s="12"/>
      <c r="B17" s="13" t="s">
        <v>5</v>
      </c>
      <c r="C17" s="14" t="s">
        <v>6</v>
      </c>
      <c r="D17" s="15">
        <f>D18+D28+D29+D30+D31+D32+D33+D34+D35+D27</f>
        <v>1115996604.3699999</v>
      </c>
      <c r="E17" s="15">
        <f t="shared" ref="E17:F17" si="1">E18+E28+E29+E30+E31+E32+E33+E34+E35+E27</f>
        <v>446823998.83999997</v>
      </c>
      <c r="F17" s="15">
        <f t="shared" si="1"/>
        <v>416789803.76999998</v>
      </c>
      <c r="G17" s="16"/>
    </row>
    <row r="18" spans="1:7" ht="31.5" outlineLevel="3" x14ac:dyDescent="0.25">
      <c r="A18" s="21" t="s">
        <v>99</v>
      </c>
      <c r="B18" s="20" t="s">
        <v>45</v>
      </c>
      <c r="C18" s="19" t="s">
        <v>7</v>
      </c>
      <c r="D18" s="20">
        <f>237030597.58-119823200</f>
        <v>117207397.58000001</v>
      </c>
      <c r="E18" s="20">
        <v>119823200</v>
      </c>
      <c r="F18" s="20">
        <f>SUM(F19:F26)</f>
        <v>0</v>
      </c>
    </row>
    <row r="19" spans="1:7" ht="31.5" hidden="1" outlineLevel="4" x14ac:dyDescent="0.25">
      <c r="A19" s="21"/>
      <c r="B19" s="22"/>
      <c r="C19" s="23" t="s">
        <v>58</v>
      </c>
      <c r="D19" s="24"/>
      <c r="E19" s="24"/>
      <c r="F19" s="25"/>
    </row>
    <row r="20" spans="1:7" ht="31.5" hidden="1" outlineLevel="4" x14ac:dyDescent="0.25">
      <c r="A20" s="21"/>
      <c r="B20" s="22"/>
      <c r="C20" s="23" t="s">
        <v>59</v>
      </c>
      <c r="D20" s="24"/>
      <c r="E20" s="24"/>
      <c r="F20" s="25"/>
    </row>
    <row r="21" spans="1:7" ht="31.5" hidden="1" outlineLevel="4" x14ac:dyDescent="0.25">
      <c r="A21" s="21"/>
      <c r="B21" s="22"/>
      <c r="C21" s="23" t="s">
        <v>60</v>
      </c>
      <c r="D21" s="24"/>
      <c r="E21" s="24"/>
      <c r="F21" s="25"/>
    </row>
    <row r="22" spans="1:7" ht="31.5" hidden="1" outlineLevel="4" x14ac:dyDescent="0.25">
      <c r="A22" s="21"/>
      <c r="B22" s="22"/>
      <c r="C22" s="23" t="s">
        <v>61</v>
      </c>
      <c r="D22" s="24"/>
      <c r="E22" s="24"/>
      <c r="F22" s="25"/>
    </row>
    <row r="23" spans="1:7" ht="31.5" hidden="1" outlineLevel="4" x14ac:dyDescent="0.25">
      <c r="A23" s="21"/>
      <c r="B23" s="22"/>
      <c r="C23" s="23" t="s">
        <v>62</v>
      </c>
      <c r="D23" s="24"/>
      <c r="E23" s="24"/>
      <c r="F23" s="25"/>
    </row>
    <row r="24" spans="1:7" ht="63" hidden="1" outlineLevel="4" x14ac:dyDescent="0.25">
      <c r="A24" s="21"/>
      <c r="B24" s="22"/>
      <c r="C24" s="23" t="s">
        <v>63</v>
      </c>
      <c r="D24" s="24">
        <v>15878480</v>
      </c>
      <c r="E24" s="24"/>
      <c r="F24" s="25"/>
    </row>
    <row r="25" spans="1:7" ht="47.25" hidden="1" outlineLevel="4" x14ac:dyDescent="0.25">
      <c r="A25" s="21"/>
      <c r="B25" s="22"/>
      <c r="C25" s="23" t="s">
        <v>64</v>
      </c>
      <c r="D25" s="24"/>
      <c r="E25" s="24"/>
      <c r="F25" s="25"/>
    </row>
    <row r="26" spans="1:7" hidden="1" outlineLevel="4" x14ac:dyDescent="0.25">
      <c r="A26" s="21"/>
      <c r="B26" s="22"/>
      <c r="C26" s="23" t="s">
        <v>65</v>
      </c>
      <c r="D26" s="24">
        <f>221152100+17.58</f>
        <v>221152117.58000001</v>
      </c>
      <c r="E26" s="24"/>
      <c r="F26" s="25"/>
    </row>
    <row r="27" spans="1:7" ht="78.75" outlineLevel="4" x14ac:dyDescent="0.25">
      <c r="A27" s="21"/>
      <c r="B27" s="20" t="s">
        <v>132</v>
      </c>
      <c r="C27" s="19" t="s">
        <v>133</v>
      </c>
      <c r="D27" s="20">
        <f>178698863.4+340020415.62+71079065.66-2671000</f>
        <v>587127344.67999995</v>
      </c>
      <c r="E27" s="20">
        <v>0</v>
      </c>
      <c r="F27" s="20">
        <v>0</v>
      </c>
    </row>
    <row r="28" spans="1:7" ht="63" outlineLevel="3" x14ac:dyDescent="0.25">
      <c r="A28" s="21" t="s">
        <v>100</v>
      </c>
      <c r="B28" s="20" t="s">
        <v>66</v>
      </c>
      <c r="C28" s="19" t="s">
        <v>49</v>
      </c>
      <c r="D28" s="20">
        <f>12068501-9399977+9690967.65+305521.05+2221220.8+9399977</f>
        <v>24286210.5</v>
      </c>
      <c r="E28" s="20">
        <f>9399977-9399977</f>
        <v>0</v>
      </c>
      <c r="F28" s="20">
        <v>0</v>
      </c>
    </row>
    <row r="29" spans="1:7" ht="31.5" outlineLevel="3" x14ac:dyDescent="0.25">
      <c r="A29" s="21" t="s">
        <v>102</v>
      </c>
      <c r="B29" s="20" t="s">
        <v>46</v>
      </c>
      <c r="C29" s="19" t="s">
        <v>125</v>
      </c>
      <c r="D29" s="20">
        <v>647531.1</v>
      </c>
      <c r="E29" s="20">
        <v>677189.29</v>
      </c>
      <c r="F29" s="20">
        <v>0</v>
      </c>
    </row>
    <row r="30" spans="1:7" ht="31.5" outlineLevel="3" x14ac:dyDescent="0.25">
      <c r="A30" s="21" t="s">
        <v>101</v>
      </c>
      <c r="B30" s="20" t="s">
        <v>8</v>
      </c>
      <c r="C30" s="19" t="s">
        <v>9</v>
      </c>
      <c r="D30" s="20">
        <v>310835760.24000001</v>
      </c>
      <c r="E30" s="20">
        <v>259127700</v>
      </c>
      <c r="F30" s="20">
        <v>0</v>
      </c>
    </row>
    <row r="31" spans="1:7" ht="31.5" outlineLevel="3" x14ac:dyDescent="0.25">
      <c r="A31" s="21" t="s">
        <v>100</v>
      </c>
      <c r="B31" s="25" t="s">
        <v>10</v>
      </c>
      <c r="C31" s="19" t="s">
        <v>11</v>
      </c>
      <c r="D31" s="25">
        <f>1617775.43-0.01</f>
        <v>1617775.42</v>
      </c>
      <c r="E31" s="25">
        <v>1731488.34</v>
      </c>
      <c r="F31" s="20">
        <v>1731670.41</v>
      </c>
    </row>
    <row r="32" spans="1:7" ht="31.5" outlineLevel="3" x14ac:dyDescent="0.25">
      <c r="A32" s="21" t="s">
        <v>99</v>
      </c>
      <c r="B32" s="25" t="s">
        <v>12</v>
      </c>
      <c r="C32" s="19" t="s">
        <v>13</v>
      </c>
      <c r="D32" s="25">
        <f>23362988.32+3386604.47</f>
        <v>26749592.789999999</v>
      </c>
      <c r="E32" s="25">
        <v>25954749.07</v>
      </c>
      <c r="F32" s="20">
        <v>0</v>
      </c>
    </row>
    <row r="33" spans="1:7" ht="24.75" customHeight="1" outlineLevel="3" x14ac:dyDescent="0.25">
      <c r="A33" s="21"/>
      <c r="B33" s="25" t="s">
        <v>127</v>
      </c>
      <c r="C33" s="19" t="s">
        <v>128</v>
      </c>
      <c r="D33" s="25">
        <v>3962487.8</v>
      </c>
      <c r="E33" s="25">
        <v>0</v>
      </c>
      <c r="F33" s="20">
        <v>0</v>
      </c>
    </row>
    <row r="34" spans="1:7" ht="31.5" outlineLevel="3" x14ac:dyDescent="0.25">
      <c r="A34" s="21"/>
      <c r="B34" s="25" t="s">
        <v>131</v>
      </c>
      <c r="C34" s="19" t="s">
        <v>130</v>
      </c>
      <c r="D34" s="25">
        <v>0</v>
      </c>
      <c r="E34" s="25">
        <v>0</v>
      </c>
      <c r="F34" s="20">
        <v>32500000</v>
      </c>
    </row>
    <row r="35" spans="1:7" ht="23.25" customHeight="1" outlineLevel="3" x14ac:dyDescent="0.25">
      <c r="A35" s="21"/>
      <c r="B35" s="13" t="s">
        <v>14</v>
      </c>
      <c r="C35" s="14" t="s">
        <v>15</v>
      </c>
      <c r="D35" s="15">
        <f>SUM(D36:D45)</f>
        <v>43562504.259999998</v>
      </c>
      <c r="E35" s="15">
        <f t="shared" ref="E35:F35" si="2">SUM(E36:E45)</f>
        <v>39509672.140000001</v>
      </c>
      <c r="F35" s="15">
        <f t="shared" si="2"/>
        <v>382558133.36000001</v>
      </c>
      <c r="G35" s="26">
        <f>44145551.56-43562504.26</f>
        <v>583047.30000000447</v>
      </c>
    </row>
    <row r="36" spans="1:7" ht="30" customHeight="1" outlineLevel="3" x14ac:dyDescent="0.25">
      <c r="A36" s="21" t="s">
        <v>101</v>
      </c>
      <c r="B36" s="20" t="s">
        <v>14</v>
      </c>
      <c r="C36" s="18" t="s">
        <v>87</v>
      </c>
      <c r="D36" s="20">
        <f>3843761.15+1901002.2+671880.15-1413321.07-14111.78</f>
        <v>4989210.6499999994</v>
      </c>
      <c r="E36" s="20">
        <v>5131975.6100000003</v>
      </c>
      <c r="F36" s="20">
        <v>5127936.83</v>
      </c>
    </row>
    <row r="37" spans="1:7" ht="47.25" outlineLevel="3" x14ac:dyDescent="0.25">
      <c r="A37" s="21" t="s">
        <v>101</v>
      </c>
      <c r="B37" s="20" t="s">
        <v>14</v>
      </c>
      <c r="C37" s="18" t="s">
        <v>88</v>
      </c>
      <c r="D37" s="20">
        <f>3308020.65-583047.3</f>
        <v>2724973.3499999996</v>
      </c>
      <c r="E37" s="20">
        <v>2639336.7000000002</v>
      </c>
      <c r="F37" s="20">
        <v>2639336.7000000002</v>
      </c>
    </row>
    <row r="38" spans="1:7" ht="47.25" outlineLevel="3" x14ac:dyDescent="0.25">
      <c r="A38" s="21" t="s">
        <v>101</v>
      </c>
      <c r="B38" s="20" t="s">
        <v>14</v>
      </c>
      <c r="C38" s="18" t="s">
        <v>67</v>
      </c>
      <c r="D38" s="20">
        <v>0</v>
      </c>
      <c r="E38" s="20">
        <v>2000000</v>
      </c>
      <c r="F38" s="20">
        <v>2000000</v>
      </c>
    </row>
    <row r="39" spans="1:7" ht="47.25" outlineLevel="3" x14ac:dyDescent="0.25">
      <c r="A39" s="21" t="s">
        <v>101</v>
      </c>
      <c r="B39" s="20" t="s">
        <v>14</v>
      </c>
      <c r="C39" s="18" t="s">
        <v>68</v>
      </c>
      <c r="D39" s="27">
        <v>0</v>
      </c>
      <c r="E39" s="20">
        <v>4000000</v>
      </c>
      <c r="F39" s="20">
        <v>0</v>
      </c>
    </row>
    <row r="40" spans="1:7" ht="31.5" outlineLevel="3" x14ac:dyDescent="0.25">
      <c r="A40" s="21" t="s">
        <v>103</v>
      </c>
      <c r="B40" s="20" t="s">
        <v>14</v>
      </c>
      <c r="C40" s="18" t="s">
        <v>27</v>
      </c>
      <c r="D40" s="20">
        <v>1681426.46</v>
      </c>
      <c r="E40" s="20">
        <v>2225339.9</v>
      </c>
      <c r="F40" s="20">
        <v>2225339.9</v>
      </c>
    </row>
    <row r="41" spans="1:7" ht="47.25" outlineLevel="3" x14ac:dyDescent="0.25">
      <c r="A41" s="21" t="s">
        <v>99</v>
      </c>
      <c r="B41" s="20" t="s">
        <v>28</v>
      </c>
      <c r="C41" s="18" t="s">
        <v>29</v>
      </c>
      <c r="D41" s="20">
        <f>26088461.28+2588727.59-972942.83</f>
        <v>27704246.040000003</v>
      </c>
      <c r="E41" s="20">
        <v>20322519.93</v>
      </c>
      <c r="F41" s="20">
        <v>20322519.93</v>
      </c>
    </row>
    <row r="42" spans="1:7" ht="75.75" customHeight="1" outlineLevel="3" x14ac:dyDescent="0.25">
      <c r="A42" s="21" t="s">
        <v>103</v>
      </c>
      <c r="B42" s="20" t="s">
        <v>14</v>
      </c>
      <c r="C42" s="18" t="s">
        <v>48</v>
      </c>
      <c r="D42" s="20">
        <f>1469100+248750</f>
        <v>1717850</v>
      </c>
      <c r="E42" s="20">
        <v>243000</v>
      </c>
      <c r="F42" s="20">
        <v>243000</v>
      </c>
    </row>
    <row r="43" spans="1:7" ht="31.5" outlineLevel="3" x14ac:dyDescent="0.25">
      <c r="A43" s="21" t="s">
        <v>99</v>
      </c>
      <c r="B43" s="20" t="s">
        <v>14</v>
      </c>
      <c r="C43" s="18" t="s">
        <v>47</v>
      </c>
      <c r="D43" s="20">
        <f>165470199.2-165470199.2</f>
        <v>0</v>
      </c>
      <c r="E43" s="20">
        <f>140315007.88-61133126.46-79181881.42</f>
        <v>0</v>
      </c>
      <c r="F43" s="20">
        <v>350000000</v>
      </c>
    </row>
    <row r="44" spans="1:7" ht="31.5" customHeight="1" outlineLevel="3" x14ac:dyDescent="0.25">
      <c r="A44" s="21" t="s">
        <v>103</v>
      </c>
      <c r="B44" s="20" t="s">
        <v>14</v>
      </c>
      <c r="C44" s="18" t="s">
        <v>89</v>
      </c>
      <c r="D44" s="20">
        <f>2947500-52800</f>
        <v>2894700</v>
      </c>
      <c r="E44" s="20">
        <v>2947500</v>
      </c>
      <c r="F44" s="20">
        <v>0</v>
      </c>
    </row>
    <row r="45" spans="1:7" ht="47.25" outlineLevel="3" x14ac:dyDescent="0.25">
      <c r="A45" s="21"/>
      <c r="B45" s="20" t="s">
        <v>14</v>
      </c>
      <c r="C45" s="18" t="s">
        <v>134</v>
      </c>
      <c r="D45" s="20">
        <f>2000000-149902.24</f>
        <v>1850097.76</v>
      </c>
      <c r="E45" s="20">
        <v>0</v>
      </c>
      <c r="F45" s="20">
        <v>0</v>
      </c>
    </row>
    <row r="46" spans="1:7" s="17" customFormat="1" outlineLevel="2" x14ac:dyDescent="0.25">
      <c r="A46" s="28"/>
      <c r="B46" s="13" t="s">
        <v>16</v>
      </c>
      <c r="C46" s="14" t="s">
        <v>17</v>
      </c>
      <c r="D46" s="15">
        <f>D47+D48+D49+D50+D51+D52+D53</f>
        <v>979132083.54999995</v>
      </c>
      <c r="E46" s="15">
        <f t="shared" ref="E46:F46" si="3">E47+E48+E49+E50+E51+E52+E53</f>
        <v>1007165948.9699998</v>
      </c>
      <c r="F46" s="15">
        <f t="shared" si="3"/>
        <v>1016147447.52</v>
      </c>
      <c r="G46" s="16"/>
    </row>
    <row r="47" spans="1:7" ht="47.25" outlineLevel="3" x14ac:dyDescent="0.25">
      <c r="A47" s="21" t="s">
        <v>101</v>
      </c>
      <c r="B47" s="20" t="s">
        <v>18</v>
      </c>
      <c r="C47" s="18" t="s">
        <v>90</v>
      </c>
      <c r="D47" s="20">
        <f>38956413.35-2681931.41-2054040.16</f>
        <v>34220441.780000001</v>
      </c>
      <c r="E47" s="20">
        <v>40874877.100000001</v>
      </c>
      <c r="F47" s="20">
        <v>40874877.100000001</v>
      </c>
      <c r="G47" s="16"/>
    </row>
    <row r="48" spans="1:7" ht="63" outlineLevel="3" x14ac:dyDescent="0.25">
      <c r="A48" s="21" t="s">
        <v>101</v>
      </c>
      <c r="B48" s="20" t="s">
        <v>19</v>
      </c>
      <c r="C48" s="18" t="s">
        <v>91</v>
      </c>
      <c r="D48" s="20">
        <f>50223289.36-7328827.04-7410623.18</f>
        <v>35483839.140000001</v>
      </c>
      <c r="E48" s="20">
        <v>51656904.619999997</v>
      </c>
      <c r="F48" s="20">
        <v>52966996.899999999</v>
      </c>
    </row>
    <row r="49" spans="1:7" ht="47.25" outlineLevel="3" x14ac:dyDescent="0.25">
      <c r="A49" s="21" t="s">
        <v>100</v>
      </c>
      <c r="B49" s="20" t="s">
        <v>69</v>
      </c>
      <c r="C49" s="18" t="s">
        <v>20</v>
      </c>
      <c r="D49" s="20">
        <v>56635755</v>
      </c>
      <c r="E49" s="20">
        <f>3331515+23320605+31728510</f>
        <v>58380630</v>
      </c>
      <c r="F49" s="20">
        <f>56635755-33315150</f>
        <v>23320605</v>
      </c>
    </row>
    <row r="50" spans="1:7" ht="47.25" outlineLevel="3" x14ac:dyDescent="0.25">
      <c r="A50" s="21" t="s">
        <v>103</v>
      </c>
      <c r="B50" s="20" t="s">
        <v>21</v>
      </c>
      <c r="C50" s="19" t="s">
        <v>22</v>
      </c>
      <c r="D50" s="20">
        <v>2043</v>
      </c>
      <c r="E50" s="20">
        <v>5288</v>
      </c>
      <c r="F50" s="20">
        <v>4736</v>
      </c>
    </row>
    <row r="51" spans="1:7" ht="81.400000000000006" customHeight="1" outlineLevel="3" x14ac:dyDescent="0.25">
      <c r="A51" s="21" t="s">
        <v>101</v>
      </c>
      <c r="B51" s="20" t="s">
        <v>41</v>
      </c>
      <c r="C51" s="19" t="s">
        <v>126</v>
      </c>
      <c r="D51" s="20">
        <f>30935520+3163860</f>
        <v>34099380</v>
      </c>
      <c r="E51" s="20">
        <v>30935520</v>
      </c>
      <c r="F51" s="20">
        <v>30935520</v>
      </c>
    </row>
    <row r="52" spans="1:7" ht="47.25" outlineLevel="3" x14ac:dyDescent="0.25">
      <c r="A52" s="21" t="s">
        <v>101</v>
      </c>
      <c r="B52" s="20" t="s">
        <v>43</v>
      </c>
      <c r="C52" s="18" t="s">
        <v>44</v>
      </c>
      <c r="D52" s="20">
        <f>45535420-4376120</f>
        <v>41159300</v>
      </c>
      <c r="E52" s="20">
        <v>45535420</v>
      </c>
      <c r="F52" s="20">
        <v>42001470</v>
      </c>
    </row>
    <row r="53" spans="1:7" s="17" customFormat="1" ht="15" customHeight="1" outlineLevel="3" x14ac:dyDescent="0.25">
      <c r="A53" s="28"/>
      <c r="B53" s="13" t="s">
        <v>23</v>
      </c>
      <c r="C53" s="14" t="s">
        <v>24</v>
      </c>
      <c r="D53" s="15">
        <f>SUM(D54:D71)</f>
        <v>777531324.63</v>
      </c>
      <c r="E53" s="15">
        <f>SUM(E54:E71)</f>
        <v>779777309.24999976</v>
      </c>
      <c r="F53" s="15">
        <f>SUM(F54:F71)</f>
        <v>826043242.51999998</v>
      </c>
      <c r="G53" s="16">
        <f>D53-774890329.21</f>
        <v>2640995.4199999571</v>
      </c>
    </row>
    <row r="54" spans="1:7" ht="47.25" outlineLevel="3" x14ac:dyDescent="0.25">
      <c r="A54" s="21" t="s">
        <v>101</v>
      </c>
      <c r="B54" s="20" t="s">
        <v>23</v>
      </c>
      <c r="C54" s="18" t="s">
        <v>30</v>
      </c>
      <c r="D54" s="20">
        <f>3510283.37-483504.58+172520.51</f>
        <v>3199299.3</v>
      </c>
      <c r="E54" s="20">
        <v>3475578.86</v>
      </c>
      <c r="F54" s="20">
        <v>3259587.37</v>
      </c>
      <c r="G54" s="26"/>
    </row>
    <row r="55" spans="1:7" ht="74.099999999999994" customHeight="1" outlineLevel="3" x14ac:dyDescent="0.25">
      <c r="A55" s="21"/>
      <c r="B55" s="20" t="s">
        <v>23</v>
      </c>
      <c r="C55" s="18" t="s">
        <v>139</v>
      </c>
      <c r="D55" s="20">
        <f>31728510+19584345</f>
        <v>51312855</v>
      </c>
      <c r="E55" s="20">
        <v>0</v>
      </c>
      <c r="F55" s="20">
        <v>0</v>
      </c>
    </row>
    <row r="56" spans="1:7" ht="63" outlineLevel="3" x14ac:dyDescent="0.25">
      <c r="A56" s="21" t="s">
        <v>100</v>
      </c>
      <c r="B56" s="20" t="s">
        <v>23</v>
      </c>
      <c r="C56" s="18" t="s">
        <v>31</v>
      </c>
      <c r="D56" s="20">
        <f>339814.5+190371.1+117506.1</f>
        <v>647691.69999999995</v>
      </c>
      <c r="E56" s="27">
        <f>19989.1+139923.6+190371.1</f>
        <v>350283.80000000005</v>
      </c>
      <c r="F56" s="20">
        <f>339814.5-199890.9</f>
        <v>139923.6</v>
      </c>
    </row>
    <row r="57" spans="1:7" ht="112.5" customHeight="1" outlineLevel="3" x14ac:dyDescent="0.25">
      <c r="A57" s="21" t="s">
        <v>101</v>
      </c>
      <c r="B57" s="25" t="s">
        <v>32</v>
      </c>
      <c r="C57" s="18" t="s">
        <v>116</v>
      </c>
      <c r="D57" s="25">
        <f>563310168.61+496101.74+12161979.67+216995.86+19727050.32+10128120.21+1762995.42</f>
        <v>607803411.83000004</v>
      </c>
      <c r="E57" s="25">
        <v>627693419.30999994</v>
      </c>
      <c r="F57" s="25">
        <v>666909679.19000006</v>
      </c>
    </row>
    <row r="58" spans="1:7" ht="45" customHeight="1" outlineLevel="3" x14ac:dyDescent="0.25">
      <c r="A58" s="21" t="s">
        <v>103</v>
      </c>
      <c r="B58" s="20" t="s">
        <v>32</v>
      </c>
      <c r="C58" s="18" t="s">
        <v>117</v>
      </c>
      <c r="D58" s="25">
        <v>1098686.68</v>
      </c>
      <c r="E58" s="25">
        <v>1098686.68</v>
      </c>
      <c r="F58" s="20">
        <v>1098686.68</v>
      </c>
    </row>
    <row r="59" spans="1:7" ht="63" outlineLevel="3" x14ac:dyDescent="0.25">
      <c r="A59" s="21" t="s">
        <v>103</v>
      </c>
      <c r="B59" s="20" t="s">
        <v>32</v>
      </c>
      <c r="C59" s="18" t="s">
        <v>118</v>
      </c>
      <c r="D59" s="25">
        <v>1267455.8600000001</v>
      </c>
      <c r="E59" s="25">
        <v>1267455.8500000001</v>
      </c>
      <c r="F59" s="20">
        <v>1267455.8500000001</v>
      </c>
    </row>
    <row r="60" spans="1:7" ht="35.25" customHeight="1" outlineLevel="3" x14ac:dyDescent="0.25">
      <c r="A60" s="21" t="s">
        <v>99</v>
      </c>
      <c r="B60" s="20" t="s">
        <v>32</v>
      </c>
      <c r="C60" s="18" t="s">
        <v>56</v>
      </c>
      <c r="D60" s="20">
        <f>101375441.99-11743195.72</f>
        <v>89632246.269999996</v>
      </c>
      <c r="E60" s="20">
        <v>123131228.61</v>
      </c>
      <c r="F60" s="25">
        <v>130642593.19</v>
      </c>
    </row>
    <row r="61" spans="1:7" ht="47.25" outlineLevel="3" x14ac:dyDescent="0.25">
      <c r="A61" s="21" t="s">
        <v>103</v>
      </c>
      <c r="B61" s="25" t="s">
        <v>32</v>
      </c>
      <c r="C61" s="18" t="s">
        <v>119</v>
      </c>
      <c r="D61" s="25">
        <v>2134612.7200000002</v>
      </c>
      <c r="E61" s="25">
        <v>1893112.72</v>
      </c>
      <c r="F61" s="20">
        <v>1893112.72</v>
      </c>
    </row>
    <row r="62" spans="1:7" ht="78.75" outlineLevel="3" x14ac:dyDescent="0.25">
      <c r="A62" s="21" t="s">
        <v>103</v>
      </c>
      <c r="B62" s="20" t="s">
        <v>32</v>
      </c>
      <c r="C62" s="18" t="s">
        <v>123</v>
      </c>
      <c r="D62" s="20">
        <v>802235.52</v>
      </c>
      <c r="E62" s="20">
        <v>802235.52</v>
      </c>
      <c r="F62" s="20">
        <v>802235.52</v>
      </c>
    </row>
    <row r="63" spans="1:7" ht="47.25" outlineLevel="3" x14ac:dyDescent="0.25">
      <c r="A63" s="21" t="s">
        <v>101</v>
      </c>
      <c r="B63" s="25" t="s">
        <v>32</v>
      </c>
      <c r="C63" s="18" t="s">
        <v>120</v>
      </c>
      <c r="D63" s="25">
        <v>4783311.2</v>
      </c>
      <c r="E63" s="25">
        <v>4783311.2</v>
      </c>
      <c r="F63" s="20">
        <v>4783311.2</v>
      </c>
    </row>
    <row r="64" spans="1:7" ht="96.2" customHeight="1" outlineLevel="3" x14ac:dyDescent="0.25">
      <c r="A64" s="21" t="s">
        <v>99</v>
      </c>
      <c r="B64" s="25" t="s">
        <v>32</v>
      </c>
      <c r="C64" s="18" t="s">
        <v>121</v>
      </c>
      <c r="D64" s="25">
        <v>462.05</v>
      </c>
      <c r="E64" s="25">
        <v>462.05</v>
      </c>
      <c r="F64" s="20">
        <v>462.05</v>
      </c>
    </row>
    <row r="65" spans="1:6" ht="65.25" customHeight="1" outlineLevel="3" x14ac:dyDescent="0.25">
      <c r="A65" s="21" t="s">
        <v>101</v>
      </c>
      <c r="B65" s="20" t="s">
        <v>32</v>
      </c>
      <c r="C65" s="18" t="s">
        <v>33</v>
      </c>
      <c r="D65" s="20">
        <f>70883.54+89119.82-86.71</f>
        <v>159916.65</v>
      </c>
      <c r="E65" s="20">
        <v>74208.679999999993</v>
      </c>
      <c r="F65" s="20">
        <v>74208.679999999993</v>
      </c>
    </row>
    <row r="66" spans="1:6" ht="47.25" outlineLevel="3" x14ac:dyDescent="0.25">
      <c r="A66" s="21" t="s">
        <v>99</v>
      </c>
      <c r="B66" s="20" t="s">
        <v>32</v>
      </c>
      <c r="C66" s="18" t="s">
        <v>57</v>
      </c>
      <c r="D66" s="20">
        <f>3178151.39+529691.9+448200.84</f>
        <v>4156044.13</v>
      </c>
      <c r="E66" s="20">
        <f>3178151.39+529691.9</f>
        <v>3707843.29</v>
      </c>
      <c r="F66" s="20">
        <f>3178151.39+529691.9</f>
        <v>3707843.29</v>
      </c>
    </row>
    <row r="67" spans="1:6" ht="63.75" customHeight="1" outlineLevel="3" x14ac:dyDescent="0.25">
      <c r="A67" s="21" t="s">
        <v>99</v>
      </c>
      <c r="B67" s="20" t="s">
        <v>32</v>
      </c>
      <c r="C67" s="18" t="s">
        <v>92</v>
      </c>
      <c r="D67" s="20">
        <f>401940-200970</f>
        <v>200970</v>
      </c>
      <c r="E67" s="20">
        <v>401940</v>
      </c>
      <c r="F67" s="20">
        <v>401940</v>
      </c>
    </row>
    <row r="68" spans="1:6" ht="108" customHeight="1" outlineLevel="3" x14ac:dyDescent="0.25">
      <c r="A68" s="21" t="s">
        <v>101</v>
      </c>
      <c r="B68" s="20" t="s">
        <v>32</v>
      </c>
      <c r="C68" s="18" t="s">
        <v>93</v>
      </c>
      <c r="D68" s="20">
        <f>2392346.88+244671.84</f>
        <v>2637018.7199999997</v>
      </c>
      <c r="E68" s="20">
        <v>2392346.88</v>
      </c>
      <c r="F68" s="20">
        <v>2392346.88</v>
      </c>
    </row>
    <row r="69" spans="1:6" ht="86.25" customHeight="1" outlineLevel="3" x14ac:dyDescent="0.25">
      <c r="A69" s="21" t="s">
        <v>101</v>
      </c>
      <c r="B69" s="20" t="s">
        <v>23</v>
      </c>
      <c r="C69" s="18" t="s">
        <v>94</v>
      </c>
      <c r="D69" s="20">
        <f>551173-12852-43761.2-10852.8</f>
        <v>483707</v>
      </c>
      <c r="E69" s="20">
        <v>537035.80000000005</v>
      </c>
      <c r="F69" s="25">
        <v>501696.3</v>
      </c>
    </row>
    <row r="70" spans="1:6" ht="110.25" outlineLevel="3" x14ac:dyDescent="0.25">
      <c r="A70" s="21" t="s">
        <v>101</v>
      </c>
      <c r="B70" s="20" t="s">
        <v>23</v>
      </c>
      <c r="C70" s="18" t="s">
        <v>95</v>
      </c>
      <c r="D70" s="20">
        <f>8168160-699720-1042440</f>
        <v>6426000</v>
      </c>
      <c r="E70" s="20">
        <v>8168160</v>
      </c>
      <c r="F70" s="20">
        <v>8168160</v>
      </c>
    </row>
    <row r="71" spans="1:6" ht="94.5" customHeight="1" outlineLevel="3" x14ac:dyDescent="0.25">
      <c r="A71" s="21" t="s">
        <v>101</v>
      </c>
      <c r="B71" s="20" t="s">
        <v>23</v>
      </c>
      <c r="C71" s="18" t="s">
        <v>96</v>
      </c>
      <c r="D71" s="20">
        <f>1413720-585480-42840</f>
        <v>785400</v>
      </c>
      <c r="E71" s="20">
        <v>0</v>
      </c>
      <c r="F71" s="25">
        <v>0</v>
      </c>
    </row>
    <row r="72" spans="1:6" s="17" customFormat="1" outlineLevel="2" x14ac:dyDescent="0.25">
      <c r="A72" s="28"/>
      <c r="B72" s="13" t="s">
        <v>25</v>
      </c>
      <c r="C72" s="14" t="s">
        <v>26</v>
      </c>
      <c r="D72" s="15">
        <f>SUM(D73:D83)</f>
        <v>242668662.08000001</v>
      </c>
      <c r="E72" s="15">
        <f>SUM(E73:E79)</f>
        <v>2956263.59</v>
      </c>
      <c r="F72" s="15">
        <f>SUM(F73:F79)</f>
        <v>2956263.59</v>
      </c>
    </row>
    <row r="73" spans="1:6" s="17" customFormat="1" ht="67.5" customHeight="1" outlineLevel="2" x14ac:dyDescent="0.25">
      <c r="A73" s="21" t="s">
        <v>101</v>
      </c>
      <c r="B73" s="20" t="s">
        <v>97</v>
      </c>
      <c r="C73" s="18" t="s">
        <v>98</v>
      </c>
      <c r="D73" s="20">
        <v>1004463.15</v>
      </c>
      <c r="E73" s="20">
        <v>2956263.59</v>
      </c>
      <c r="F73" s="20">
        <v>2956263.59</v>
      </c>
    </row>
    <row r="74" spans="1:6" ht="1.5" hidden="1" customHeight="1" outlineLevel="3" x14ac:dyDescent="0.25">
      <c r="B74" s="29" t="s">
        <v>70</v>
      </c>
      <c r="C74" s="19" t="s">
        <v>71</v>
      </c>
      <c r="D74" s="25"/>
      <c r="E74" s="25"/>
      <c r="F74" s="25"/>
    </row>
    <row r="75" spans="1:6" ht="63" outlineLevel="3" x14ac:dyDescent="0.25">
      <c r="A75" s="3" t="s">
        <v>129</v>
      </c>
      <c r="B75" s="29" t="s">
        <v>73</v>
      </c>
      <c r="C75" s="19" t="s">
        <v>72</v>
      </c>
      <c r="D75" s="25">
        <f>38017234.93+40000000</f>
        <v>78017234.930000007</v>
      </c>
      <c r="E75" s="25">
        <v>0</v>
      </c>
      <c r="F75" s="25">
        <v>0</v>
      </c>
    </row>
    <row r="76" spans="1:6" ht="57.75" customHeight="1" outlineLevel="3" x14ac:dyDescent="0.25">
      <c r="B76" s="29" t="s">
        <v>137</v>
      </c>
      <c r="C76" s="19" t="s">
        <v>71</v>
      </c>
      <c r="D76" s="25">
        <f>150000000+8146964</f>
        <v>158146964</v>
      </c>
      <c r="E76" s="25"/>
      <c r="F76" s="25"/>
    </row>
    <row r="77" spans="1:6" ht="31.5" outlineLevel="3" x14ac:dyDescent="0.25">
      <c r="B77" s="29" t="s">
        <v>135</v>
      </c>
      <c r="C77" s="19" t="s">
        <v>136</v>
      </c>
      <c r="D77" s="25">
        <v>5000000</v>
      </c>
      <c r="E77" s="25">
        <v>0</v>
      </c>
      <c r="F77" s="25">
        <v>0</v>
      </c>
    </row>
    <row r="78" spans="1:6" ht="47.25" hidden="1" outlineLevel="3" x14ac:dyDescent="0.25">
      <c r="B78" s="29" t="s">
        <v>78</v>
      </c>
      <c r="C78" s="19" t="s">
        <v>77</v>
      </c>
      <c r="D78" s="25"/>
      <c r="E78" s="25"/>
      <c r="F78" s="25"/>
    </row>
    <row r="79" spans="1:6" ht="29.25" customHeight="1" outlineLevel="3" x14ac:dyDescent="0.25">
      <c r="B79" s="29" t="s">
        <v>75</v>
      </c>
      <c r="C79" s="19" t="s">
        <v>74</v>
      </c>
      <c r="D79" s="25">
        <v>500000</v>
      </c>
      <c r="E79" s="25">
        <v>0</v>
      </c>
      <c r="F79" s="25">
        <v>0</v>
      </c>
    </row>
    <row r="80" spans="1:6" s="17" customFormat="1" ht="28.5" hidden="1" customHeight="1" outlineLevel="2" x14ac:dyDescent="0.25">
      <c r="A80" s="12"/>
      <c r="B80" s="13" t="s">
        <v>37</v>
      </c>
      <c r="C80" s="14" t="s">
        <v>38</v>
      </c>
      <c r="D80" s="15"/>
      <c r="E80" s="15"/>
      <c r="F80" s="15"/>
    </row>
    <row r="81" spans="2:7" ht="30.6" hidden="1" customHeight="1" outlineLevel="3" x14ac:dyDescent="0.25">
      <c r="B81" s="29" t="s">
        <v>39</v>
      </c>
      <c r="C81" s="19" t="s">
        <v>40</v>
      </c>
      <c r="D81" s="25"/>
      <c r="E81" s="25"/>
      <c r="F81" s="25"/>
    </row>
    <row r="82" spans="2:7" ht="26.45" hidden="1" customHeight="1" outlineLevel="3" x14ac:dyDescent="0.25">
      <c r="B82" s="29"/>
      <c r="C82" s="19"/>
      <c r="D82" s="25"/>
      <c r="E82" s="25"/>
      <c r="F82" s="25"/>
    </row>
    <row r="83" spans="2:7" ht="37.9" hidden="1" customHeight="1" outlineLevel="3" x14ac:dyDescent="0.25">
      <c r="B83" s="29" t="s">
        <v>75</v>
      </c>
      <c r="C83" s="19" t="s">
        <v>74</v>
      </c>
      <c r="D83" s="25">
        <v>0</v>
      </c>
      <c r="E83" s="25"/>
      <c r="F83" s="25"/>
    </row>
    <row r="84" spans="2:7" ht="63" outlineLevel="2" x14ac:dyDescent="0.25">
      <c r="B84" s="13" t="s">
        <v>53</v>
      </c>
      <c r="C84" s="14" t="s">
        <v>50</v>
      </c>
      <c r="D84" s="15">
        <f>D85</f>
        <v>236382.78</v>
      </c>
      <c r="E84" s="15">
        <f t="shared" ref="E84:F84" si="4">E85</f>
        <v>0</v>
      </c>
      <c r="F84" s="15">
        <f t="shared" si="4"/>
        <v>0</v>
      </c>
    </row>
    <row r="85" spans="2:7" ht="31.5" outlineLevel="3" x14ac:dyDescent="0.25">
      <c r="B85" s="29" t="s">
        <v>55</v>
      </c>
      <c r="C85" s="19" t="s">
        <v>54</v>
      </c>
      <c r="D85" s="25">
        <f>214290.13+22092.65</f>
        <v>236382.78</v>
      </c>
      <c r="E85" s="25"/>
      <c r="F85" s="25"/>
    </row>
    <row r="86" spans="2:7" ht="31.5" hidden="1" outlineLevel="3" x14ac:dyDescent="0.25">
      <c r="B86" s="29" t="s">
        <v>51</v>
      </c>
      <c r="C86" s="19" t="s">
        <v>52</v>
      </c>
      <c r="D86" s="20"/>
      <c r="E86" s="20"/>
      <c r="F86" s="25"/>
    </row>
    <row r="87" spans="2:7" ht="31.5" outlineLevel="2" x14ac:dyDescent="0.25">
      <c r="B87" s="13" t="s">
        <v>35</v>
      </c>
      <c r="C87" s="14" t="s">
        <v>122</v>
      </c>
      <c r="D87" s="15">
        <f>D90+D88</f>
        <v>-5029931.9300000006</v>
      </c>
      <c r="E87" s="15">
        <f t="shared" ref="E87:F87" si="5">E90+E88</f>
        <v>0</v>
      </c>
      <c r="F87" s="15">
        <f t="shared" si="5"/>
        <v>0</v>
      </c>
      <c r="G87" s="26"/>
    </row>
    <row r="88" spans="2:7" ht="47.25" outlineLevel="3" x14ac:dyDescent="0.25">
      <c r="B88" s="29" t="s">
        <v>84</v>
      </c>
      <c r="C88" s="19" t="s">
        <v>83</v>
      </c>
      <c r="D88" s="20">
        <v>-195557.9</v>
      </c>
      <c r="E88" s="20">
        <v>0</v>
      </c>
      <c r="F88" s="25">
        <v>0</v>
      </c>
    </row>
    <row r="89" spans="2:7" ht="63" hidden="1" outlineLevel="3" x14ac:dyDescent="0.25">
      <c r="B89" s="29" t="s">
        <v>42</v>
      </c>
      <c r="C89" s="19" t="s">
        <v>76</v>
      </c>
      <c r="D89" s="20"/>
      <c r="E89" s="20"/>
      <c r="F89" s="25"/>
    </row>
    <row r="90" spans="2:7" ht="31.5" outlineLevel="3" x14ac:dyDescent="0.25">
      <c r="B90" s="29" t="s">
        <v>36</v>
      </c>
      <c r="C90" s="19" t="s">
        <v>124</v>
      </c>
      <c r="D90" s="25">
        <f>-0.06-0.06-35989.59-727197.09-68519.73-4002667.5</f>
        <v>-4834374.03</v>
      </c>
      <c r="E90" s="25">
        <v>0</v>
      </c>
      <c r="F90" s="25">
        <v>0</v>
      </c>
    </row>
    <row r="92" spans="2:7" x14ac:dyDescent="0.25">
      <c r="D92" s="7"/>
      <c r="E92" s="7"/>
    </row>
    <row r="93" spans="2:7" x14ac:dyDescent="0.25">
      <c r="D93" s="7"/>
      <c r="E93" s="7"/>
    </row>
  </sheetData>
  <mergeCells count="4">
    <mergeCell ref="B8:B9"/>
    <mergeCell ref="C8:C9"/>
    <mergeCell ref="D8:D9"/>
    <mergeCell ref="E8:F8"/>
  </mergeCells>
  <pageMargins left="0.23622047244094491" right="0.23622047244094491" top="0.74803149606299213" bottom="0.74803149606299213" header="0.31496062992125984" footer="0.31496062992125984"/>
  <pageSetup paperSize="9" scale="59" fitToHeight="3" orientation="portrait" r:id="rId1"/>
  <headerFooter alignWithMargins="0"/>
  <rowBreaks count="3" manualBreakCount="3">
    <brk id="51" min="1" max="5" man="1"/>
    <brk id="63" min="1" max="5" man="1"/>
    <brk id="84" min="1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по Безвозмездным</vt:lpstr>
      <vt:lpstr>'Приложение по Безвозмездным'!Заголовки_для_печати</vt:lpstr>
      <vt:lpstr>'Приложение по Безвозмездным'!Область_печати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Фисюк Анжелика Владимирован</dc:creator>
  <dc:description>POI HSSF rep:2.49.0.156</dc:description>
  <cp:lastModifiedBy>User</cp:lastModifiedBy>
  <cp:lastPrinted>2023-12-08T07:06:35Z</cp:lastPrinted>
  <dcterms:created xsi:type="dcterms:W3CDTF">2020-01-10T00:49:50Z</dcterms:created>
  <dcterms:modified xsi:type="dcterms:W3CDTF">2023-12-25T07:38:51Z</dcterms:modified>
</cp:coreProperties>
</file>